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/>
  <mc:AlternateContent xmlns:mc="http://schemas.openxmlformats.org/markup-compatibility/2006">
    <mc:Choice Requires="x15">
      <x15ac:absPath xmlns:x15ac="http://schemas.microsoft.com/office/spreadsheetml/2010/11/ac" url="/Users/simon/Downloads/"/>
    </mc:Choice>
  </mc:AlternateContent>
  <xr:revisionPtr revIDLastSave="0" documentId="13_ncr:1_{D29FAF11-6A4C-BB44-9D02-DCBFA24F923F}" xr6:coauthVersionLast="47" xr6:coauthVersionMax="47" xr10:uidLastSave="{00000000-0000-0000-0000-000000000000}"/>
  <bookViews>
    <workbookView xWindow="480" yWindow="960" windowWidth="29040" windowHeight="15840" xr2:uid="{00000000-000D-0000-FFFF-FFFF00000000}"/>
  </bookViews>
  <sheets>
    <sheet name="Sheet1" sheetId="1" r:id="rId1"/>
  </sheets>
  <definedNames>
    <definedName name="_xlnm.Print_Area" localSheetId="0">Sheet1!$A$1:$P$35</definedName>
    <definedName name="tas">Sheet1!$C$5</definedName>
    <definedName name="wind_direction">Sheet1!$H$15</definedName>
    <definedName name="wind_speed">Sheet1!$H$12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1" l="1"/>
  <c r="I23" i="1"/>
  <c r="I15" i="1"/>
  <c r="I16" i="1"/>
  <c r="I17" i="1"/>
  <c r="I18" i="1"/>
  <c r="I19" i="1"/>
  <c r="I20" i="1"/>
  <c r="I21" i="1"/>
  <c r="E10" i="1" l="1"/>
  <c r="I10" i="1" s="1"/>
  <c r="E11" i="1"/>
  <c r="I11" i="1" s="1"/>
  <c r="E12" i="1"/>
  <c r="I12" i="1" s="1"/>
  <c r="E13" i="1"/>
  <c r="I13" i="1" s="1"/>
  <c r="E14" i="1"/>
  <c r="I14" i="1" s="1"/>
  <c r="E15" i="1"/>
  <c r="J15" i="1" s="1"/>
  <c r="E16" i="1"/>
  <c r="J16" i="1" s="1"/>
  <c r="E17" i="1"/>
  <c r="J17" i="1" s="1"/>
  <c r="E18" i="1"/>
  <c r="J18" i="1" s="1"/>
  <c r="E19" i="1"/>
  <c r="J19" i="1" s="1"/>
  <c r="K19" i="1" s="1"/>
  <c r="E20" i="1"/>
  <c r="J20" i="1" s="1"/>
  <c r="K20" i="1" s="1"/>
  <c r="E21" i="1"/>
  <c r="E22" i="1"/>
  <c r="E23" i="1"/>
  <c r="E9" i="1"/>
  <c r="L28" i="1"/>
  <c r="L33" i="1"/>
  <c r="L31" i="1"/>
  <c r="L29" i="1"/>
  <c r="J32" i="1"/>
  <c r="J34" i="1" s="1"/>
  <c r="F21" i="1"/>
  <c r="I9" i="1" l="1"/>
  <c r="J9" i="1" s="1"/>
  <c r="K9" i="1" s="1"/>
  <c r="J12" i="1"/>
  <c r="J13" i="1"/>
  <c r="J14" i="1"/>
  <c r="J10" i="1"/>
  <c r="J11" i="1"/>
  <c r="K18" i="1"/>
  <c r="K15" i="1"/>
  <c r="K16" i="1"/>
  <c r="K17" i="1"/>
  <c r="L32" i="1"/>
  <c r="L34" i="1" s="1"/>
  <c r="J21" i="1" l="1"/>
  <c r="K10" i="1"/>
  <c r="K11" i="1" s="1"/>
  <c r="K12" i="1" s="1"/>
  <c r="K13" i="1" s="1"/>
  <c r="K14" i="1" s="1"/>
</calcChain>
</file>

<file path=xl/sharedStrings.xml><?xml version="1.0" encoding="utf-8"?>
<sst xmlns="http://schemas.openxmlformats.org/spreadsheetml/2006/main" count="83" uniqueCount="62">
  <si>
    <t>NAVIGATION PLAN</t>
  </si>
  <si>
    <t>TAKE OFF</t>
  </si>
  <si>
    <t>LANDING</t>
  </si>
  <si>
    <t>FREQ</t>
  </si>
  <si>
    <t>C/S</t>
  </si>
  <si>
    <t>WAYPOINT</t>
  </si>
  <si>
    <t>MC</t>
  </si>
  <si>
    <t>DIST</t>
  </si>
  <si>
    <t>ALT</t>
  </si>
  <si>
    <t>WIND</t>
  </si>
  <si>
    <t>GS</t>
  </si>
  <si>
    <t>EET</t>
  </si>
  <si>
    <t>ETO</t>
  </si>
  <si>
    <t>ATO</t>
  </si>
  <si>
    <t>REMARKS</t>
  </si>
  <si>
    <t>R</t>
  </si>
  <si>
    <t>FUEL CALCULATION</t>
  </si>
  <si>
    <t>FUEL FLOW</t>
  </si>
  <si>
    <t>TIME</t>
  </si>
  <si>
    <t>FUEL</t>
  </si>
  <si>
    <t>l/h</t>
  </si>
  <si>
    <t>h:min</t>
  </si>
  <si>
    <t>liters</t>
  </si>
  <si>
    <t>---------------</t>
  </si>
  <si>
    <t>TRIP FUEL</t>
  </si>
  <si>
    <t>RESERVE FUEL</t>
  </si>
  <si>
    <t>&gt; Alternate fuel</t>
  </si>
  <si>
    <t>&gt; Final reserve fuel</t>
  </si>
  <si>
    <t>FUEL REQUIRED</t>
  </si>
  <si>
    <t>ACTUAL FUEL</t>
  </si>
  <si>
    <t>Sector South</t>
  </si>
  <si>
    <t>LSZV</t>
  </si>
  <si>
    <t>118.355</t>
  </si>
  <si>
    <t>TOTAL</t>
  </si>
  <si>
    <t>ALTERNATE</t>
  </si>
  <si>
    <t>ACFT</t>
  </si>
  <si>
    <t>HB-ZYK</t>
  </si>
  <si>
    <t>TYPE</t>
  </si>
  <si>
    <t>DATE</t>
  </si>
  <si>
    <t>TAS</t>
  </si>
  <si>
    <t>QNH</t>
  </si>
  <si>
    <t>ATIS DESIG</t>
  </si>
  <si>
    <t>RWY IN USE</t>
  </si>
  <si>
    <t>A/D</t>
  </si>
  <si>
    <t>FLIGHTTIME</t>
  </si>
  <si>
    <t>__________</t>
  </si>
  <si>
    <t>_________</t>
  </si>
  <si>
    <t>/</t>
  </si>
  <si>
    <t>KT</t>
  </si>
  <si>
    <t>KTS</t>
  </si>
  <si>
    <t>EXTRA FUEL</t>
  </si>
  <si>
    <t>Manual/Settings</t>
  </si>
  <si>
    <t>1. Fill out top left section</t>
  </si>
  <si>
    <t>2. Add Waypoints, Distance, Altitude and Wind</t>
  </si>
  <si>
    <t>4. Enter Fuel Flow and Time in table below</t>
  </si>
  <si>
    <t>Time to be added to first and last leg:</t>
  </si>
  <si>
    <t>MH</t>
  </si>
  <si>
    <t>RH22</t>
  </si>
  <si>
    <t>Mettlen</t>
  </si>
  <si>
    <t>Berg</t>
  </si>
  <si>
    <t>Neukirch</t>
  </si>
  <si>
    <t>3. MC and TAS are entered in the small table on the right, which is not printed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</si>
</sst>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"/>
    <numFmt numFmtId="165" formatCode="0.000"/>
    <numFmt numFmtId="166" formatCode="000"/>
  </numFmts>
  <fonts count="8" x14ac:knownFonts="1">
    <font>
      <sz val="10"/>
      <name val="Arial"/>
    </font>
    <font>
      <b/>
      <sz val="12"/>
      <color rgb="FF3F3F3F"/>
      <name val="Calibri"/>
      <family val="2"/>
      <scheme val="minor"/>
    </font>
    <font>
      <sz val="10"/>
      <name val="Bahnschrift"/>
      <family val="2"/>
    </font>
    <font>
      <b/>
      <sz val="10"/>
      <name val="Bahnschrift"/>
      <family val="2"/>
    </font>
    <font>
      <u/>
      <sz val="10"/>
      <name val="Bahnschrift"/>
      <family val="2"/>
    </font>
    <font>
      <sz val="8"/>
      <name val="Bahnschrift"/>
      <family val="2"/>
    </font>
    <font>
      <b/>
      <sz val="8"/>
      <name val="Bahnschrift"/>
      <family val="2"/>
    </font>
    <font>
      <b/>
      <sz val="8"/>
      <color rgb="FF3F3F3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  <fill>
      <patternFill patternType="solid">
        <fgColor theme="8" tint="0.7999816888943144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43" applyNumberFormat="0" applyAlignment="0" applyProtection="0"/>
  </cellStyleXfs>
  <cellXfs count="179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2" borderId="0" xfId="0" applyFont="1" applyFill="1"/>
    <xf numFmtId="0" fontId="3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14" xfId="0" applyFont="1" applyFill="1" applyBorder="1"/>
    <xf numFmtId="0" fontId="5" fillId="2" borderId="3" xfId="0" applyFont="1" applyFill="1" applyBorder="1"/>
    <xf numFmtId="0" fontId="5" fillId="2" borderId="0" xfId="0" applyFont="1" applyFill="1" applyBorder="1"/>
    <xf numFmtId="0" fontId="5" fillId="2" borderId="4" xfId="0" applyFont="1" applyFill="1" applyBorder="1"/>
    <xf numFmtId="0" fontId="5" fillId="2" borderId="11" xfId="0" applyFont="1" applyFill="1" applyBorder="1"/>
    <xf numFmtId="0" fontId="5" fillId="2" borderId="0" xfId="0" applyFont="1" applyFill="1"/>
    <xf numFmtId="0" fontId="5" fillId="2" borderId="6" xfId="0" applyFont="1" applyFill="1" applyBorder="1"/>
    <xf numFmtId="0" fontId="5" fillId="2" borderId="12" xfId="0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0" fontId="5" fillId="2" borderId="9" xfId="0" applyFont="1" applyFill="1" applyBorder="1"/>
    <xf numFmtId="0" fontId="2" fillId="2" borderId="8" xfId="0" applyFont="1" applyFill="1" applyBorder="1"/>
    <xf numFmtId="0" fontId="5" fillId="2" borderId="13" xfId="0" applyFont="1" applyFill="1" applyBorder="1"/>
    <xf numFmtId="0" fontId="6" fillId="0" borderId="2" xfId="0" applyFont="1" applyBorder="1"/>
    <xf numFmtId="0" fontId="6" fillId="2" borderId="37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4" xfId="0" applyFont="1" applyFill="1" applyBorder="1"/>
    <xf numFmtId="0" fontId="6" fillId="2" borderId="9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1" fontId="5" fillId="2" borderId="29" xfId="0" applyNumberFormat="1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left" vertical="center"/>
    </xf>
    <xf numFmtId="0" fontId="2" fillId="0" borderId="0" xfId="0" applyFont="1" applyBorder="1"/>
    <xf numFmtId="0" fontId="3" fillId="0" borderId="19" xfId="0" applyFont="1" applyBorder="1"/>
    <xf numFmtId="0" fontId="5" fillId="0" borderId="30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6" fillId="2" borderId="17" xfId="0" applyFont="1" applyFill="1" applyBorder="1"/>
    <xf numFmtId="0" fontId="5" fillId="2" borderId="29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center" vertical="center"/>
    </xf>
    <xf numFmtId="0" fontId="3" fillId="2" borderId="18" xfId="0" applyFont="1" applyFill="1" applyBorder="1"/>
    <xf numFmtId="0" fontId="2" fillId="2" borderId="23" xfId="0" applyFont="1" applyFill="1" applyBorder="1"/>
    <xf numFmtId="0" fontId="2" fillId="2" borderId="20" xfId="0" applyFont="1" applyFill="1" applyBorder="1"/>
    <xf numFmtId="0" fontId="2" fillId="2" borderId="7" xfId="0" applyFont="1" applyFill="1" applyBorder="1"/>
    <xf numFmtId="0" fontId="2" fillId="2" borderId="10" xfId="0" applyFont="1" applyFill="1" applyBorder="1"/>
    <xf numFmtId="0" fontId="2" fillId="2" borderId="24" xfId="0" applyFont="1" applyFill="1" applyBorder="1"/>
    <xf numFmtId="0" fontId="2" fillId="2" borderId="0" xfId="0" applyFont="1" applyFill="1" applyBorder="1"/>
    <xf numFmtId="0" fontId="5" fillId="0" borderId="36" xfId="0" applyFont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1" fontId="5" fillId="0" borderId="46" xfId="0" applyNumberFormat="1" applyFont="1" applyBorder="1" applyAlignment="1">
      <alignment horizontal="center" vertical="center"/>
    </xf>
    <xf numFmtId="0" fontId="2" fillId="2" borderId="21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5" fillId="0" borderId="45" xfId="0" applyFont="1" applyBorder="1" applyAlignment="1">
      <alignment horizontal="center" vertical="center" textRotation="90"/>
    </xf>
    <xf numFmtId="0" fontId="3" fillId="2" borderId="47" xfId="0" applyFont="1" applyFill="1" applyBorder="1"/>
    <xf numFmtId="0" fontId="2" fillId="2" borderId="49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1" fontId="5" fillId="2" borderId="34" xfId="0" applyNumberFormat="1" applyFont="1" applyFill="1" applyBorder="1" applyAlignment="1">
      <alignment horizontal="center" vertical="center"/>
    </xf>
    <xf numFmtId="1" fontId="5" fillId="2" borderId="50" xfId="0" applyNumberFormat="1" applyFont="1" applyFill="1" applyBorder="1" applyAlignment="1">
      <alignment horizontal="center" vertical="center"/>
    </xf>
    <xf numFmtId="1" fontId="5" fillId="0" borderId="3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2" borderId="15" xfId="0" applyFont="1" applyFill="1" applyBorder="1" applyAlignment="1">
      <alignment horizontal="center"/>
    </xf>
    <xf numFmtId="0" fontId="6" fillId="2" borderId="48" xfId="0" applyFont="1" applyFill="1" applyBorder="1" applyAlignment="1">
      <alignment horizontal="center"/>
    </xf>
    <xf numFmtId="0" fontId="6" fillId="4" borderId="18" xfId="0" applyFont="1" applyFill="1" applyBorder="1" applyAlignment="1">
      <alignment vertical="center"/>
    </xf>
    <xf numFmtId="0" fontId="2" fillId="4" borderId="23" xfId="0" applyFont="1" applyFill="1" applyBorder="1"/>
    <xf numFmtId="0" fontId="2" fillId="4" borderId="20" xfId="0" applyFont="1" applyFill="1" applyBorder="1"/>
    <xf numFmtId="0" fontId="5" fillId="4" borderId="3" xfId="0" applyFont="1" applyFill="1" applyBorder="1" applyAlignment="1">
      <alignment vertical="center"/>
    </xf>
    <xf numFmtId="0" fontId="2" fillId="4" borderId="0" xfId="0" applyFont="1" applyFill="1" applyBorder="1"/>
    <xf numFmtId="0" fontId="2" fillId="4" borderId="5" xfId="0" applyFont="1" applyFill="1" applyBorder="1"/>
    <xf numFmtId="0" fontId="2" fillId="4" borderId="3" xfId="0" applyFont="1" applyFill="1" applyBorder="1" applyAlignment="1">
      <alignment vertical="center"/>
    </xf>
    <xf numFmtId="0" fontId="5" fillId="4" borderId="7" xfId="0" applyFont="1" applyFill="1" applyBorder="1" applyAlignment="1">
      <alignment vertical="center"/>
    </xf>
    <xf numFmtId="0" fontId="2" fillId="4" borderId="8" xfId="0" applyFont="1" applyFill="1" applyBorder="1"/>
    <xf numFmtId="0" fontId="2" fillId="4" borderId="10" xfId="0" applyFont="1" applyFill="1" applyBorder="1"/>
    <xf numFmtId="1" fontId="5" fillId="0" borderId="32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2" borderId="0" xfId="0" applyFont="1" applyFill="1" applyBorder="1" applyProtection="1">
      <protection locked="0"/>
    </xf>
    <xf numFmtId="0" fontId="6" fillId="2" borderId="0" xfId="0" applyFont="1" applyFill="1" applyBorder="1" applyAlignment="1" applyProtection="1">
      <alignment horizontal="left"/>
      <protection locked="0"/>
    </xf>
    <xf numFmtId="165" fontId="5" fillId="0" borderId="26" xfId="0" quotePrefix="1" applyNumberFormat="1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32" xfId="0" quotePrefix="1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6" xfId="0" quotePrefix="1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/>
      <protection locked="0"/>
    </xf>
    <xf numFmtId="0" fontId="2" fillId="0" borderId="52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53" xfId="0" applyFont="1" applyBorder="1" applyAlignment="1" applyProtection="1">
      <alignment horizontal="center"/>
      <protection locked="0"/>
    </xf>
    <xf numFmtId="0" fontId="5" fillId="2" borderId="27" xfId="0" applyFont="1" applyFill="1" applyBorder="1" applyAlignment="1" applyProtection="1">
      <alignment horizontal="left" vertical="center"/>
      <protection locked="0"/>
    </xf>
    <xf numFmtId="0" fontId="5" fillId="2" borderId="28" xfId="0" applyFont="1" applyFill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2" borderId="21" xfId="0" applyFont="1" applyFill="1" applyBorder="1" applyAlignment="1" applyProtection="1">
      <alignment horizontal="left" vertical="center"/>
      <protection locked="0"/>
    </xf>
    <xf numFmtId="0" fontId="2" fillId="2" borderId="22" xfId="0" applyFont="1" applyFill="1" applyBorder="1" applyProtection="1"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left" vertical="center"/>
      <protection locked="0"/>
    </xf>
    <xf numFmtId="0" fontId="5" fillId="2" borderId="25" xfId="0" applyFont="1" applyFill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2" borderId="0" xfId="0" applyFont="1" applyFill="1" applyBorder="1" applyProtection="1">
      <protection locked="0"/>
    </xf>
    <xf numFmtId="0" fontId="5" fillId="2" borderId="8" xfId="0" applyFont="1" applyFill="1" applyBorder="1" applyProtection="1">
      <protection locked="0"/>
    </xf>
    <xf numFmtId="0" fontId="5" fillId="2" borderId="5" xfId="0" applyFont="1" applyFill="1" applyBorder="1" applyProtection="1">
      <protection locked="0"/>
    </xf>
    <xf numFmtId="0" fontId="5" fillId="2" borderId="10" xfId="0" applyFont="1" applyFill="1" applyBorder="1" applyProtection="1">
      <protection locked="0"/>
    </xf>
    <xf numFmtId="0" fontId="7" fillId="3" borderId="54" xfId="1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>
      <alignment horizontal="center" vertical="center" textRotation="90"/>
    </xf>
    <xf numFmtId="0" fontId="5" fillId="0" borderId="45" xfId="0" applyFont="1" applyBorder="1" applyAlignment="1" applyProtection="1">
      <alignment horizontal="center" vertical="center" textRotation="90"/>
      <protection locked="0"/>
    </xf>
    <xf numFmtId="0" fontId="5" fillId="0" borderId="4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1" fontId="5" fillId="0" borderId="55" xfId="0" applyNumberFormat="1" applyFont="1" applyBorder="1" applyAlignment="1">
      <alignment horizontal="center" vertical="center"/>
    </xf>
    <xf numFmtId="14" fontId="6" fillId="2" borderId="8" xfId="0" applyNumberFormat="1" applyFont="1" applyFill="1" applyBorder="1" applyAlignment="1" applyProtection="1">
      <alignment horizontal="left"/>
      <protection locked="0"/>
    </xf>
    <xf numFmtId="14" fontId="6" fillId="2" borderId="9" xfId="0" applyNumberFormat="1" applyFont="1" applyFill="1" applyBorder="1" applyAlignment="1" applyProtection="1">
      <alignment horizontal="left"/>
      <protection locked="0"/>
    </xf>
    <xf numFmtId="166" fontId="5" fillId="0" borderId="45" xfId="0" applyNumberFormat="1" applyFont="1" applyBorder="1" applyAlignment="1" applyProtection="1">
      <alignment horizontal="center" vertical="center" textRotation="90"/>
      <protection locked="0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14" xfId="0" applyNumberFormat="1" applyFont="1" applyFill="1" applyBorder="1" applyAlignment="1">
      <alignment horizontal="center" vertical="center"/>
    </xf>
    <xf numFmtId="164" fontId="2" fillId="2" borderId="21" xfId="0" applyNumberFormat="1" applyFont="1" applyFill="1" applyBorder="1" applyAlignment="1" applyProtection="1">
      <alignment horizontal="center" vertical="center"/>
      <protection locked="0"/>
    </xf>
    <xf numFmtId="164" fontId="2" fillId="0" borderId="22" xfId="0" applyNumberFormat="1" applyFont="1" applyBorder="1" applyAlignment="1" applyProtection="1">
      <alignment horizontal="center" vertical="center"/>
      <protection locked="0"/>
    </xf>
    <xf numFmtId="1" fontId="2" fillId="2" borderId="21" xfId="0" applyNumberFormat="1" applyFont="1" applyFill="1" applyBorder="1" applyAlignment="1">
      <alignment horizontal="center" vertical="center"/>
    </xf>
    <xf numFmtId="1" fontId="2" fillId="2" borderId="22" xfId="0" applyNumberFormat="1" applyFont="1" applyFill="1" applyBorder="1" applyAlignment="1">
      <alignment horizontal="center" vertical="center"/>
    </xf>
    <xf numFmtId="0" fontId="2" fillId="2" borderId="40" xfId="0" applyNumberFormat="1" applyFont="1" applyFill="1" applyBorder="1" applyAlignment="1">
      <alignment horizontal="center" vertical="center"/>
    </xf>
    <xf numFmtId="0" fontId="2" fillId="2" borderId="41" xfId="0" applyNumberFormat="1" applyFont="1" applyFill="1" applyBorder="1" applyAlignment="1">
      <alignment horizontal="center" vertic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25" xfId="0" applyNumberFormat="1" applyFont="1" applyFill="1" applyBorder="1" applyAlignment="1">
      <alignment horizontal="center" vertical="center"/>
    </xf>
    <xf numFmtId="1" fontId="2" fillId="2" borderId="28" xfId="0" applyNumberFormat="1" applyFont="1" applyFill="1" applyBorder="1" applyAlignment="1">
      <alignment horizontal="center" vertical="center"/>
    </xf>
    <xf numFmtId="1" fontId="2" fillId="2" borderId="27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14" xfId="0" applyNumberFormat="1" applyFont="1" applyFill="1" applyBorder="1" applyAlignment="1">
      <alignment horizontal="center"/>
    </xf>
    <xf numFmtId="164" fontId="2" fillId="2" borderId="28" xfId="0" applyNumberFormat="1" applyFont="1" applyFill="1" applyBorder="1" applyAlignment="1" applyProtection="1">
      <alignment horizontal="center" vertical="center"/>
      <protection locked="0"/>
    </xf>
    <xf numFmtId="164" fontId="2" fillId="0" borderId="27" xfId="0" applyNumberFormat="1" applyFont="1" applyBorder="1" applyAlignment="1" applyProtection="1">
      <alignment horizontal="center" vertical="center"/>
      <protection locked="0"/>
    </xf>
    <xf numFmtId="0" fontId="6" fillId="2" borderId="1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5" fillId="0" borderId="45" xfId="0" applyFont="1" applyBorder="1" applyAlignment="1" applyProtection="1">
      <alignment horizontal="center" vertical="center" textRotation="90"/>
      <protection locked="0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14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4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6" fillId="0" borderId="38" xfId="0" applyFont="1" applyBorder="1" applyAlignment="1">
      <alignment horizontal="right" textRotation="90"/>
    </xf>
    <xf numFmtId="0" fontId="2" fillId="0" borderId="45" xfId="0" applyFont="1" applyBorder="1" applyAlignment="1">
      <alignment horizontal="right" textRotation="90"/>
    </xf>
    <xf numFmtId="164" fontId="2" fillId="2" borderId="40" xfId="0" applyNumberFormat="1" applyFont="1" applyFill="1" applyBorder="1" applyAlignment="1" applyProtection="1">
      <alignment horizontal="center" vertical="center"/>
      <protection locked="0"/>
    </xf>
    <xf numFmtId="164" fontId="2" fillId="0" borderId="41" xfId="0" applyNumberFormat="1" applyFont="1" applyBorder="1" applyAlignment="1" applyProtection="1">
      <alignment horizontal="center" vertical="center"/>
      <protection locked="0"/>
    </xf>
    <xf numFmtId="164" fontId="2" fillId="0" borderId="17" xfId="0" applyNumberFormat="1" applyFont="1" applyBorder="1" applyAlignment="1" applyProtection="1">
      <alignment horizontal="center" vertical="center"/>
      <protection locked="0"/>
    </xf>
    <xf numFmtId="164" fontId="2" fillId="0" borderId="25" xfId="0" applyNumberFormat="1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40" xfId="0" applyFont="1" applyFill="1" applyBorder="1" applyAlignment="1" applyProtection="1">
      <alignment horizontal="center" vertical="center"/>
      <protection locked="0"/>
    </xf>
    <xf numFmtId="0" fontId="2" fillId="2" borderId="42" xfId="0" applyFont="1" applyFill="1" applyBorder="1" applyAlignment="1" applyProtection="1">
      <alignment horizontal="center" vertical="center"/>
      <protection locked="0"/>
    </xf>
    <xf numFmtId="0" fontId="2" fillId="2" borderId="41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</cellXfs>
  <cellStyles count="2">
    <cellStyle name="Ausgabe" xfId="1" builtinId="21"/>
    <cellStyle name="Standard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7"/>
  <sheetViews>
    <sheetView tabSelected="1" zoomScale="130" zoomScaleNormal="130" workbookViewId="0">
      <selection activeCell="H17" sqref="H17"/>
    </sheetView>
  </sheetViews>
  <sheetFormatPr baseColWidth="10" defaultColWidth="8.6640625" defaultRowHeight="12" x14ac:dyDescent="0.15"/>
  <cols>
    <col min="1" max="1" width="2" style="2" customWidth="1"/>
    <col min="2" max="2" width="6.5" style="2" customWidth="1"/>
    <col min="3" max="3" width="4.6640625" style="2" customWidth="1"/>
    <col min="4" max="4" width="11.6640625" style="2" customWidth="1"/>
    <col min="5" max="7" width="4.6640625" style="2" customWidth="1"/>
    <col min="8" max="8" width="3" style="2" customWidth="1"/>
    <col min="9" max="9" width="4.6640625" style="2" customWidth="1"/>
    <col min="10" max="10" width="3.83203125" style="2" customWidth="1"/>
    <col min="11" max="11" width="3.5" style="2" customWidth="1"/>
    <col min="12" max="12" width="4.33203125" style="2" customWidth="1"/>
    <col min="13" max="13" width="4.1640625" style="2" customWidth="1"/>
    <col min="14" max="14" width="8.6640625" style="2" customWidth="1"/>
    <col min="15" max="15" width="9.6640625" style="2" customWidth="1"/>
    <col min="16" max="16" width="2.33203125" style="2" customWidth="1"/>
    <col min="17" max="18" width="4.1640625" style="2" customWidth="1"/>
    <col min="19" max="19" width="4.6640625" style="2" customWidth="1"/>
    <col min="20" max="20" width="8.6640625" style="2"/>
    <col min="21" max="21" width="9.83203125" style="2" customWidth="1"/>
    <col min="22" max="23" width="8.6640625" style="2"/>
    <col min="24" max="24" width="4.1640625" style="2" customWidth="1"/>
    <col min="25" max="16384" width="8.6640625" style="2"/>
  </cols>
  <sheetData>
    <row r="1" spans="1:27" ht="9.75" customHeight="1" thickBot="1" x14ac:dyDescent="0.2">
      <c r="A1" s="1"/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7" ht="13" thickBot="1" x14ac:dyDescent="0.2">
      <c r="A2" s="1"/>
      <c r="B2" s="4" t="s">
        <v>0</v>
      </c>
      <c r="C2" s="5"/>
      <c r="D2" s="5"/>
      <c r="E2" s="5"/>
      <c r="F2" s="5"/>
      <c r="G2" s="5"/>
      <c r="H2" s="5"/>
      <c r="I2" s="55" t="s">
        <v>1</v>
      </c>
      <c r="J2" s="6"/>
      <c r="K2" s="5"/>
      <c r="L2" s="5"/>
      <c r="M2" s="5"/>
      <c r="N2" s="55" t="s">
        <v>2</v>
      </c>
      <c r="O2" s="7"/>
      <c r="P2" s="1"/>
    </row>
    <row r="3" spans="1:27" x14ac:dyDescent="0.15">
      <c r="A3" s="1"/>
      <c r="B3" s="8" t="s">
        <v>35</v>
      </c>
      <c r="C3" s="79" t="s">
        <v>36</v>
      </c>
      <c r="D3" s="10"/>
      <c r="E3" s="9" t="s">
        <v>1</v>
      </c>
      <c r="F3" s="1"/>
      <c r="G3" s="111" t="s">
        <v>46</v>
      </c>
      <c r="H3" s="10"/>
      <c r="I3" s="9" t="s">
        <v>41</v>
      </c>
      <c r="J3" s="9"/>
      <c r="K3" s="111" t="s">
        <v>45</v>
      </c>
      <c r="L3" s="9"/>
      <c r="M3" s="9"/>
      <c r="N3" s="11" t="s">
        <v>41</v>
      </c>
      <c r="O3" s="113" t="s">
        <v>45</v>
      </c>
      <c r="P3" s="12"/>
    </row>
    <row r="4" spans="1:27" x14ac:dyDescent="0.15">
      <c r="A4" s="1"/>
      <c r="B4" s="8" t="s">
        <v>37</v>
      </c>
      <c r="C4" s="79" t="s">
        <v>57</v>
      </c>
      <c r="D4" s="13"/>
      <c r="E4" s="9" t="s">
        <v>2</v>
      </c>
      <c r="F4" s="1"/>
      <c r="G4" s="111" t="s">
        <v>46</v>
      </c>
      <c r="H4" s="13"/>
      <c r="I4" s="9" t="s">
        <v>42</v>
      </c>
      <c r="J4" s="9"/>
      <c r="K4" s="111" t="s">
        <v>45</v>
      </c>
      <c r="L4" s="9"/>
      <c r="M4" s="9"/>
      <c r="N4" s="14" t="s">
        <v>42</v>
      </c>
      <c r="O4" s="113" t="s">
        <v>45</v>
      </c>
      <c r="P4" s="1"/>
    </row>
    <row r="5" spans="1:27" x14ac:dyDescent="0.15">
      <c r="A5" s="1"/>
      <c r="B5" s="8" t="s">
        <v>39</v>
      </c>
      <c r="C5" s="80">
        <v>75</v>
      </c>
      <c r="D5" s="13" t="s">
        <v>49</v>
      </c>
      <c r="E5" s="9" t="s">
        <v>44</v>
      </c>
      <c r="F5" s="1"/>
      <c r="G5" s="111" t="s">
        <v>46</v>
      </c>
      <c r="H5" s="13"/>
      <c r="I5" s="9" t="s">
        <v>40</v>
      </c>
      <c r="J5" s="9"/>
      <c r="K5" s="111" t="s">
        <v>45</v>
      </c>
      <c r="L5" s="9"/>
      <c r="M5" s="9"/>
      <c r="N5" s="14" t="s">
        <v>40</v>
      </c>
      <c r="O5" s="113" t="s">
        <v>45</v>
      </c>
      <c r="P5" s="1"/>
    </row>
    <row r="6" spans="1:27" ht="13" thickBot="1" x14ac:dyDescent="0.2">
      <c r="A6" s="1"/>
      <c r="B6" s="15" t="s">
        <v>38</v>
      </c>
      <c r="C6" s="122">
        <v>44565</v>
      </c>
      <c r="D6" s="123"/>
      <c r="E6" s="16"/>
      <c r="F6" s="18"/>
      <c r="G6" s="16"/>
      <c r="H6" s="17"/>
      <c r="I6" s="16" t="s">
        <v>9</v>
      </c>
      <c r="J6" s="16"/>
      <c r="K6" s="112" t="s">
        <v>45</v>
      </c>
      <c r="L6" s="16"/>
      <c r="M6" s="16"/>
      <c r="N6" s="19" t="s">
        <v>9</v>
      </c>
      <c r="O6" s="114" t="s">
        <v>45</v>
      </c>
      <c r="P6" s="12"/>
    </row>
    <row r="7" spans="1:27" ht="15.75" customHeight="1" thickBot="1" x14ac:dyDescent="0.2">
      <c r="A7" s="1"/>
      <c r="B7" s="77" t="s">
        <v>3</v>
      </c>
      <c r="C7" s="76" t="s">
        <v>4</v>
      </c>
      <c r="D7" s="20" t="s">
        <v>5</v>
      </c>
      <c r="E7" s="21"/>
      <c r="F7" s="22"/>
      <c r="G7" s="23"/>
      <c r="H7" s="158" t="s">
        <v>9</v>
      </c>
      <c r="I7" s="22"/>
      <c r="J7" s="23"/>
      <c r="K7" s="56"/>
      <c r="L7" s="77" t="s">
        <v>12</v>
      </c>
      <c r="M7" s="78" t="s">
        <v>13</v>
      </c>
      <c r="N7" s="24" t="s">
        <v>14</v>
      </c>
      <c r="O7" s="25"/>
      <c r="P7" s="12"/>
    </row>
    <row r="8" spans="1:27" ht="16.5" customHeight="1" thickBot="1" x14ac:dyDescent="0.2">
      <c r="A8" s="1"/>
      <c r="B8" s="81" t="s">
        <v>32</v>
      </c>
      <c r="C8" s="82" t="s">
        <v>43</v>
      </c>
      <c r="D8" s="83" t="s">
        <v>31</v>
      </c>
      <c r="E8" s="26" t="s">
        <v>56</v>
      </c>
      <c r="F8" s="27" t="s">
        <v>7</v>
      </c>
      <c r="G8" s="28" t="s">
        <v>8</v>
      </c>
      <c r="H8" s="159"/>
      <c r="I8" s="27" t="s">
        <v>10</v>
      </c>
      <c r="J8" s="28" t="s">
        <v>11</v>
      </c>
      <c r="K8" s="57" t="s">
        <v>15</v>
      </c>
      <c r="L8" s="103"/>
      <c r="M8" s="83"/>
      <c r="N8" s="104"/>
      <c r="O8" s="105"/>
      <c r="P8" s="1"/>
      <c r="R8" s="62" t="s">
        <v>6</v>
      </c>
      <c r="S8" s="63" t="s">
        <v>39</v>
      </c>
      <c r="U8" s="64" t="s">
        <v>51</v>
      </c>
      <c r="V8" s="65"/>
      <c r="W8" s="65"/>
      <c r="X8" s="65"/>
      <c r="Y8" s="65"/>
      <c r="Z8" s="65"/>
      <c r="AA8" s="66"/>
    </row>
    <row r="9" spans="1:27" ht="16.5" customHeight="1" x14ac:dyDescent="0.15">
      <c r="A9" s="1"/>
      <c r="B9" s="84"/>
      <c r="C9" s="85"/>
      <c r="D9" s="86" t="s">
        <v>30</v>
      </c>
      <c r="E9" s="74">
        <f t="shared" ref="E9:E23" si="0">IF(R9&lt;&gt;"",IF(R9-(DEGREES(ASIN(SIN(IF(S9-wind_direction&gt;180,360-R9+wind_direction,R9-wind_direction)*PI()/180)*wind_speed/S9)))&gt;360,R9-(DEGREES(ASIN(SIN(IF(S9-wind_direction&gt;180,360-R9+wind_direction,R9-wind_direction)*PI()/180)*wind_speed/S9)))-360,R9-(DEGREES(ASIN(SIN(IF(S9-wind_direction&gt;180,360-R9+wind_direction,R9-wind_direction)*PI()/180)*wind_speed/S9)))),"")</f>
        <v>194.87420125825275</v>
      </c>
      <c r="F9" s="85">
        <v>2</v>
      </c>
      <c r="G9" s="91">
        <v>2200</v>
      </c>
      <c r="H9" s="116"/>
      <c r="I9" s="60">
        <f t="shared" ref="I9:I14" si="1">SQRT(POWER(S9,2)+POWER(wind_speed,2)-2*S9*wind_speed*COS(RADIANS(R9-wind_direction-(R9-E9))))</f>
        <v>49.41259471425677</v>
      </c>
      <c r="J9" s="29">
        <f>IF(I9&lt;&gt;"",F9/I9*60+X14,"")</f>
        <v>7.4285306346273892</v>
      </c>
      <c r="K9" s="58">
        <f>IF(J9&lt;&gt;"",(L34-(J9/60*G28))/4,"")</f>
        <v>18.385720404805891</v>
      </c>
      <c r="L9" s="84"/>
      <c r="M9" s="106"/>
      <c r="N9" s="107"/>
      <c r="O9" s="108"/>
      <c r="P9" s="1"/>
      <c r="R9" s="84">
        <v>165</v>
      </c>
      <c r="S9" s="94">
        <v>60</v>
      </c>
      <c r="U9" s="67" t="s">
        <v>52</v>
      </c>
      <c r="V9" s="68"/>
      <c r="W9" s="68"/>
      <c r="X9" s="68"/>
      <c r="Y9" s="68"/>
      <c r="Z9" s="68"/>
      <c r="AA9" s="69"/>
    </row>
    <row r="10" spans="1:27" ht="16.5" customHeight="1" x14ac:dyDescent="0.15">
      <c r="A10" s="1"/>
      <c r="B10" s="84"/>
      <c r="C10" s="85"/>
      <c r="D10" s="86" t="s">
        <v>58</v>
      </c>
      <c r="E10" s="74">
        <f t="shared" si="0"/>
        <v>269.86395414549247</v>
      </c>
      <c r="F10" s="85">
        <v>9</v>
      </c>
      <c r="G10" s="91">
        <v>3000</v>
      </c>
      <c r="H10" s="54"/>
      <c r="I10" s="60">
        <f t="shared" si="1"/>
        <v>52.778689027758304</v>
      </c>
      <c r="J10" s="29">
        <f>IF(I10&lt;&gt;"",F10/I10*60+X$14*IF(F11&lt;&gt;"",0,1),"")</f>
        <v>10.231402294134165</v>
      </c>
      <c r="K10" s="58">
        <f>IF(J10&lt;&gt;"",K9-((J10/60*G$28)/4),"")</f>
        <v>16.851010060685766</v>
      </c>
      <c r="L10" s="84"/>
      <c r="M10" s="106"/>
      <c r="N10" s="107"/>
      <c r="O10" s="108"/>
      <c r="P10" s="1"/>
      <c r="R10" s="95">
        <v>281</v>
      </c>
      <c r="S10" s="96">
        <v>80</v>
      </c>
      <c r="U10" s="67" t="s">
        <v>53</v>
      </c>
      <c r="V10" s="68"/>
      <c r="W10" s="68"/>
      <c r="X10" s="68"/>
      <c r="Y10" s="68"/>
      <c r="Z10" s="68"/>
      <c r="AA10" s="69"/>
    </row>
    <row r="11" spans="1:27" ht="16.5" customHeight="1" x14ac:dyDescent="0.15">
      <c r="A11" s="1"/>
      <c r="B11" s="84"/>
      <c r="C11" s="85"/>
      <c r="D11" s="86" t="s">
        <v>59</v>
      </c>
      <c r="E11" s="74">
        <f t="shared" si="0"/>
        <v>13.467804866621631</v>
      </c>
      <c r="F11" s="85">
        <v>5</v>
      </c>
      <c r="G11" s="91">
        <v>3000</v>
      </c>
      <c r="H11" s="54" t="s">
        <v>48</v>
      </c>
      <c r="I11" s="60">
        <f t="shared" si="1"/>
        <v>99.734888463797787</v>
      </c>
      <c r="J11" s="29">
        <f t="shared" ref="J11:J20" si="2">IF(I11&lt;&gt;"",F11/I11*60+X$14*IF(F12&lt;&gt;"",0,1),"")</f>
        <v>3.0079744873720426</v>
      </c>
      <c r="K11" s="58">
        <f t="shared" ref="K11:K20" si="3">IF(J11&lt;&gt;"",K10-((J11/60*G$28)/4),"")</f>
        <v>16.39981388757996</v>
      </c>
      <c r="L11" s="84"/>
      <c r="M11" s="106"/>
      <c r="N11" s="107"/>
      <c r="O11" s="108"/>
      <c r="P11" s="1"/>
      <c r="R11" s="95">
        <v>28</v>
      </c>
      <c r="S11" s="96">
        <v>80</v>
      </c>
      <c r="U11" s="67" t="s">
        <v>61</v>
      </c>
      <c r="V11" s="68"/>
      <c r="W11" s="68"/>
      <c r="X11" s="68"/>
      <c r="Y11" s="68"/>
      <c r="Z11" s="68"/>
      <c r="AA11" s="69"/>
    </row>
    <row r="12" spans="1:27" ht="16.5" customHeight="1" x14ac:dyDescent="0.15">
      <c r="A12" s="1"/>
      <c r="B12" s="84"/>
      <c r="C12" s="85"/>
      <c r="D12" s="86" t="s">
        <v>60</v>
      </c>
      <c r="E12" s="74">
        <f t="shared" si="0"/>
        <v>125.24224681920208</v>
      </c>
      <c r="F12" s="85">
        <v>9</v>
      </c>
      <c r="G12" s="91">
        <v>3000</v>
      </c>
      <c r="H12" s="149">
        <v>30</v>
      </c>
      <c r="I12" s="60">
        <f t="shared" si="1"/>
        <v>100.18242420149697</v>
      </c>
      <c r="J12" s="29">
        <f t="shared" si="2"/>
        <v>5.3901670308346468</v>
      </c>
      <c r="K12" s="58">
        <f t="shared" si="3"/>
        <v>15.591288832954763</v>
      </c>
      <c r="L12" s="84"/>
      <c r="M12" s="106"/>
      <c r="N12" s="107"/>
      <c r="O12" s="108"/>
      <c r="P12" s="1"/>
      <c r="R12" s="95">
        <v>111</v>
      </c>
      <c r="S12" s="96">
        <v>80</v>
      </c>
      <c r="U12" s="67" t="s">
        <v>54</v>
      </c>
      <c r="V12" s="68"/>
      <c r="W12" s="68"/>
      <c r="X12" s="68"/>
      <c r="Y12" s="68"/>
      <c r="Z12" s="68"/>
      <c r="AA12" s="69"/>
    </row>
    <row r="13" spans="1:27" ht="16.5" customHeight="1" x14ac:dyDescent="0.15">
      <c r="A13" s="1"/>
      <c r="B13" s="84"/>
      <c r="C13" s="85"/>
      <c r="D13" s="86" t="s">
        <v>30</v>
      </c>
      <c r="E13" s="74">
        <f t="shared" si="0"/>
        <v>251.87544177081065</v>
      </c>
      <c r="F13" s="85">
        <v>7</v>
      </c>
      <c r="G13" s="91">
        <v>3000</v>
      </c>
      <c r="H13" s="149"/>
      <c r="I13" s="60">
        <f t="shared" si="1"/>
        <v>50.025705304169847</v>
      </c>
      <c r="J13" s="29">
        <f t="shared" si="2"/>
        <v>8.3956837279211989</v>
      </c>
      <c r="K13" s="58">
        <f t="shared" si="3"/>
        <v>14.331936273766583</v>
      </c>
      <c r="L13" s="84"/>
      <c r="M13" s="106"/>
      <c r="N13" s="107"/>
      <c r="O13" s="108"/>
      <c r="P13" s="1"/>
      <c r="R13" s="95">
        <v>253</v>
      </c>
      <c r="S13" s="96">
        <v>80</v>
      </c>
      <c r="U13" s="70"/>
      <c r="V13" s="68"/>
      <c r="W13" s="68"/>
      <c r="X13" s="68"/>
      <c r="Y13" s="68"/>
      <c r="Z13" s="68"/>
      <c r="AA13" s="69"/>
    </row>
    <row r="14" spans="1:27" ht="16.5" customHeight="1" thickBot="1" x14ac:dyDescent="0.2">
      <c r="A14" s="1"/>
      <c r="B14" s="87" t="s">
        <v>32</v>
      </c>
      <c r="C14" s="85" t="s">
        <v>43</v>
      </c>
      <c r="D14" s="86" t="s">
        <v>31</v>
      </c>
      <c r="E14" s="74">
        <f t="shared" si="0"/>
        <v>319.72644193248857</v>
      </c>
      <c r="F14" s="85">
        <v>2</v>
      </c>
      <c r="G14" s="91">
        <v>1660</v>
      </c>
      <c r="H14" s="54" t="s">
        <v>47</v>
      </c>
      <c r="I14" s="60">
        <f t="shared" si="1"/>
        <v>65.914249778211712</v>
      </c>
      <c r="J14" s="29">
        <f t="shared" si="2"/>
        <v>6.8205471564005666</v>
      </c>
      <c r="K14" s="58">
        <f t="shared" si="3"/>
        <v>13.308854200306499</v>
      </c>
      <c r="L14" s="84"/>
      <c r="M14" s="106"/>
      <c r="N14" s="107"/>
      <c r="O14" s="108"/>
      <c r="P14" s="1"/>
      <c r="R14" s="95">
        <v>345</v>
      </c>
      <c r="S14" s="96">
        <v>70</v>
      </c>
      <c r="U14" s="71" t="s">
        <v>55</v>
      </c>
      <c r="V14" s="72"/>
      <c r="W14" s="72"/>
      <c r="X14" s="115">
        <v>5</v>
      </c>
      <c r="Y14" s="72"/>
      <c r="Z14" s="72"/>
      <c r="AA14" s="73"/>
    </row>
    <row r="15" spans="1:27" ht="16.5" customHeight="1" x14ac:dyDescent="0.15">
      <c r="A15" s="1"/>
      <c r="B15" s="87"/>
      <c r="C15" s="85"/>
      <c r="D15" s="86"/>
      <c r="E15" s="74" t="str">
        <f t="shared" si="0"/>
        <v/>
      </c>
      <c r="F15" s="85"/>
      <c r="G15" s="91"/>
      <c r="H15" s="124">
        <v>250</v>
      </c>
      <c r="I15" s="60" t="str">
        <f t="shared" ref="I15:I23" si="4">IF(R15&lt;&gt;"",S15-IF(ABS(MOD(R15-wind_direction+540,360)-180)&gt;90,-1,1)*(1-SIN(RADIANS(wind_direction-R15)))*wind_speed,"")</f>
        <v/>
      </c>
      <c r="J15" s="29" t="str">
        <f t="shared" si="2"/>
        <v/>
      </c>
      <c r="K15" s="58" t="str">
        <f t="shared" si="3"/>
        <v/>
      </c>
      <c r="L15" s="84"/>
      <c r="M15" s="106"/>
      <c r="N15" s="107"/>
      <c r="O15" s="108"/>
      <c r="P15" s="1"/>
      <c r="Q15" s="31"/>
      <c r="R15" s="97"/>
      <c r="S15" s="98"/>
      <c r="U15" s="61"/>
    </row>
    <row r="16" spans="1:27" ht="16.5" customHeight="1" x14ac:dyDescent="0.15">
      <c r="A16" s="1"/>
      <c r="B16" s="87"/>
      <c r="C16" s="85"/>
      <c r="D16" s="86"/>
      <c r="E16" s="74" t="str">
        <f t="shared" si="0"/>
        <v/>
      </c>
      <c r="F16" s="85"/>
      <c r="G16" s="91"/>
      <c r="H16" s="124"/>
      <c r="I16" s="60" t="str">
        <f t="shared" si="4"/>
        <v/>
      </c>
      <c r="J16" s="29" t="str">
        <f t="shared" si="2"/>
        <v/>
      </c>
      <c r="K16" s="58" t="str">
        <f t="shared" si="3"/>
        <v/>
      </c>
      <c r="L16" s="84"/>
      <c r="M16" s="106"/>
      <c r="N16" s="107"/>
      <c r="O16" s="108"/>
      <c r="P16" s="1"/>
      <c r="R16" s="97"/>
      <c r="S16" s="98"/>
      <c r="U16" s="61"/>
    </row>
    <row r="17" spans="1:21" ht="16.5" customHeight="1" x14ac:dyDescent="0.15">
      <c r="A17" s="1"/>
      <c r="B17" s="87"/>
      <c r="C17" s="85"/>
      <c r="D17" s="86"/>
      <c r="E17" s="74" t="str">
        <f t="shared" si="0"/>
        <v/>
      </c>
      <c r="F17" s="85"/>
      <c r="G17" s="91"/>
      <c r="H17" s="54"/>
      <c r="I17" s="60" t="str">
        <f t="shared" si="4"/>
        <v/>
      </c>
      <c r="J17" s="29" t="str">
        <f t="shared" si="2"/>
        <v/>
      </c>
      <c r="K17" s="58" t="str">
        <f t="shared" si="3"/>
        <v/>
      </c>
      <c r="L17" s="84"/>
      <c r="M17" s="106"/>
      <c r="N17" s="107"/>
      <c r="O17" s="108"/>
      <c r="P17" s="1"/>
      <c r="R17" s="97"/>
      <c r="S17" s="98"/>
      <c r="U17" s="61"/>
    </row>
    <row r="18" spans="1:21" ht="16.5" customHeight="1" x14ac:dyDescent="0.15">
      <c r="A18" s="1"/>
      <c r="B18" s="87"/>
      <c r="C18" s="85"/>
      <c r="D18" s="86"/>
      <c r="E18" s="74" t="str">
        <f t="shared" si="0"/>
        <v/>
      </c>
      <c r="F18" s="85"/>
      <c r="G18" s="91"/>
      <c r="H18" s="54"/>
      <c r="I18" s="60" t="str">
        <f t="shared" si="4"/>
        <v/>
      </c>
      <c r="J18" s="29" t="str">
        <f t="shared" si="2"/>
        <v/>
      </c>
      <c r="K18" s="58" t="str">
        <f t="shared" si="3"/>
        <v/>
      </c>
      <c r="L18" s="84"/>
      <c r="M18" s="106"/>
      <c r="N18" s="107"/>
      <c r="O18" s="108"/>
      <c r="P18" s="1"/>
      <c r="R18" s="97"/>
      <c r="S18" s="98"/>
      <c r="U18" s="61"/>
    </row>
    <row r="19" spans="1:21" ht="16.5" customHeight="1" x14ac:dyDescent="0.15">
      <c r="A19" s="1"/>
      <c r="B19" s="87"/>
      <c r="C19" s="85"/>
      <c r="D19" s="86"/>
      <c r="E19" s="74" t="str">
        <f t="shared" si="0"/>
        <v/>
      </c>
      <c r="F19" s="85"/>
      <c r="G19" s="91"/>
      <c r="H19" s="54"/>
      <c r="I19" s="60" t="str">
        <f t="shared" si="4"/>
        <v/>
      </c>
      <c r="J19" s="29" t="str">
        <f t="shared" si="2"/>
        <v/>
      </c>
      <c r="K19" s="58" t="str">
        <f t="shared" si="3"/>
        <v/>
      </c>
      <c r="L19" s="84"/>
      <c r="M19" s="106"/>
      <c r="N19" s="107"/>
      <c r="O19" s="108"/>
      <c r="P19" s="1"/>
      <c r="R19" s="97"/>
      <c r="S19" s="98"/>
      <c r="U19" s="61"/>
    </row>
    <row r="20" spans="1:21" ht="16.5" customHeight="1" x14ac:dyDescent="0.15">
      <c r="A20" s="1"/>
      <c r="B20" s="87"/>
      <c r="C20" s="85"/>
      <c r="D20" s="86"/>
      <c r="E20" s="74" t="str">
        <f t="shared" si="0"/>
        <v/>
      </c>
      <c r="F20" s="85"/>
      <c r="G20" s="91"/>
      <c r="H20" s="54"/>
      <c r="I20" s="60" t="str">
        <f t="shared" si="4"/>
        <v/>
      </c>
      <c r="J20" s="29" t="str">
        <f t="shared" si="2"/>
        <v/>
      </c>
      <c r="K20" s="58" t="str">
        <f t="shared" si="3"/>
        <v/>
      </c>
      <c r="L20" s="84"/>
      <c r="M20" s="106"/>
      <c r="N20" s="107"/>
      <c r="O20" s="108"/>
      <c r="P20" s="1"/>
      <c r="R20" s="97"/>
      <c r="S20" s="98"/>
    </row>
    <row r="21" spans="1:21" ht="16.5" customHeight="1" thickBot="1" x14ac:dyDescent="0.2">
      <c r="A21" s="1"/>
      <c r="B21" s="32" t="s">
        <v>33</v>
      </c>
      <c r="C21" s="33"/>
      <c r="D21" s="34"/>
      <c r="E21" s="75" t="str">
        <f t="shared" si="0"/>
        <v/>
      </c>
      <c r="F21" s="35">
        <f>SUM(F9:F20)</f>
        <v>34</v>
      </c>
      <c r="G21" s="46"/>
      <c r="H21" s="117"/>
      <c r="I21" s="120" t="str">
        <f t="shared" si="4"/>
        <v/>
      </c>
      <c r="J21" s="48">
        <f>SUM(J9:J20)</f>
        <v>41.274305331290009</v>
      </c>
      <c r="K21" s="59"/>
      <c r="L21" s="109"/>
      <c r="M21" s="110"/>
      <c r="N21" s="102"/>
      <c r="O21" s="101"/>
      <c r="P21" s="1"/>
      <c r="R21" s="97"/>
      <c r="S21" s="98"/>
    </row>
    <row r="22" spans="1:21" ht="16.5" customHeight="1" x14ac:dyDescent="0.15">
      <c r="A22" s="1"/>
      <c r="B22" s="36" t="s">
        <v>34</v>
      </c>
      <c r="C22" s="37"/>
      <c r="D22" s="37"/>
      <c r="E22" s="38" t="str">
        <f t="shared" si="0"/>
        <v/>
      </c>
      <c r="F22" s="38"/>
      <c r="G22" s="38"/>
      <c r="H22" s="118"/>
      <c r="I22" s="121" t="str">
        <f t="shared" si="4"/>
        <v/>
      </c>
      <c r="J22" s="38"/>
      <c r="K22" s="47"/>
      <c r="L22" s="38"/>
      <c r="M22" s="38"/>
      <c r="N22" s="37"/>
      <c r="O22" s="30"/>
      <c r="P22" s="1"/>
      <c r="R22" s="97"/>
      <c r="S22" s="98"/>
    </row>
    <row r="23" spans="1:21" ht="16.5" customHeight="1" thickBot="1" x14ac:dyDescent="0.2">
      <c r="A23" s="1"/>
      <c r="B23" s="88"/>
      <c r="C23" s="89"/>
      <c r="D23" s="90"/>
      <c r="E23" s="35" t="str">
        <f t="shared" si="0"/>
        <v/>
      </c>
      <c r="F23" s="92"/>
      <c r="G23" s="93"/>
      <c r="H23" s="119"/>
      <c r="I23" s="120" t="str">
        <f t="shared" si="4"/>
        <v/>
      </c>
      <c r="J23" s="48"/>
      <c r="K23" s="59"/>
      <c r="L23" s="109"/>
      <c r="M23" s="110"/>
      <c r="N23" s="102"/>
      <c r="O23" s="101"/>
      <c r="P23" s="1"/>
      <c r="R23" s="99"/>
      <c r="S23" s="100"/>
    </row>
    <row r="24" spans="1:21" x14ac:dyDescent="0.15">
      <c r="A24" s="1"/>
      <c r="B24" s="1"/>
      <c r="C24" s="1"/>
      <c r="D24" s="1"/>
      <c r="E24" s="1"/>
      <c r="F24" s="1"/>
      <c r="G24" s="1"/>
      <c r="H24" s="1"/>
      <c r="I24" s="40"/>
      <c r="J24" s="1"/>
      <c r="K24" s="1"/>
      <c r="L24" s="1"/>
      <c r="M24" s="1"/>
      <c r="N24" s="1"/>
      <c r="O24" s="1"/>
      <c r="P24" s="1"/>
    </row>
    <row r="25" spans="1:21" ht="13" thickBo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21" x14ac:dyDescent="0.15">
      <c r="A26" s="1"/>
      <c r="B26" s="1"/>
      <c r="C26" s="1"/>
      <c r="D26" s="39" t="s">
        <v>16</v>
      </c>
      <c r="E26" s="40"/>
      <c r="F26" s="41"/>
      <c r="G26" s="142" t="s">
        <v>17</v>
      </c>
      <c r="H26" s="146"/>
      <c r="I26" s="143"/>
      <c r="J26" s="142" t="s">
        <v>18</v>
      </c>
      <c r="K26" s="143"/>
      <c r="L26" s="142" t="s">
        <v>19</v>
      </c>
      <c r="M26" s="143"/>
      <c r="N26" s="1"/>
      <c r="O26" s="1"/>
      <c r="P26" s="1"/>
    </row>
    <row r="27" spans="1:21" ht="13" thickBot="1" x14ac:dyDescent="0.2">
      <c r="A27" s="1"/>
      <c r="B27" s="1"/>
      <c r="C27" s="1"/>
      <c r="D27" s="42"/>
      <c r="E27" s="18"/>
      <c r="F27" s="43"/>
      <c r="G27" s="144" t="s">
        <v>20</v>
      </c>
      <c r="H27" s="147"/>
      <c r="I27" s="148"/>
      <c r="J27" s="144" t="s">
        <v>21</v>
      </c>
      <c r="K27" s="148"/>
      <c r="L27" s="144" t="s">
        <v>22</v>
      </c>
      <c r="M27" s="145"/>
      <c r="N27" s="1"/>
      <c r="O27" s="1"/>
      <c r="P27" s="1"/>
    </row>
    <row r="28" spans="1:21" ht="15" customHeight="1" x14ac:dyDescent="0.15">
      <c r="A28" s="1"/>
      <c r="B28" s="1"/>
      <c r="C28" s="1"/>
      <c r="D28" s="49" t="s">
        <v>24</v>
      </c>
      <c r="E28" s="44"/>
      <c r="F28" s="44"/>
      <c r="G28" s="167">
        <v>36</v>
      </c>
      <c r="H28" s="168"/>
      <c r="I28" s="169"/>
      <c r="J28" s="127">
        <v>6.25E-2</v>
      </c>
      <c r="K28" s="128"/>
      <c r="L28" s="129">
        <f>MINUTE(J28)/60*G28+HOUR(J28)*G28</f>
        <v>54</v>
      </c>
      <c r="M28" s="130"/>
      <c r="N28" s="1"/>
      <c r="O28" s="1"/>
      <c r="P28" s="1"/>
    </row>
    <row r="29" spans="1:21" ht="9.75" customHeight="1" x14ac:dyDescent="0.15">
      <c r="A29" s="1"/>
      <c r="B29" s="1"/>
      <c r="C29" s="1"/>
      <c r="D29" s="50" t="s">
        <v>25</v>
      </c>
      <c r="E29" s="45"/>
      <c r="F29" s="45"/>
      <c r="G29" s="170">
        <v>36</v>
      </c>
      <c r="H29" s="171"/>
      <c r="I29" s="172"/>
      <c r="J29" s="160"/>
      <c r="K29" s="161"/>
      <c r="L29" s="131">
        <f>MINUTE(J29)/60*G29+HOUR(J29)*G29</f>
        <v>0</v>
      </c>
      <c r="M29" s="132"/>
      <c r="N29" s="1"/>
      <c r="O29" s="1"/>
      <c r="P29" s="1"/>
    </row>
    <row r="30" spans="1:21" ht="9" customHeight="1" x14ac:dyDescent="0.15">
      <c r="A30" s="1"/>
      <c r="B30" s="1"/>
      <c r="C30" s="1"/>
      <c r="D30" s="50" t="s">
        <v>26</v>
      </c>
      <c r="E30" s="9"/>
      <c r="F30" s="45"/>
      <c r="G30" s="173"/>
      <c r="H30" s="174"/>
      <c r="I30" s="175"/>
      <c r="J30" s="162"/>
      <c r="K30" s="163"/>
      <c r="L30" s="133"/>
      <c r="M30" s="134"/>
      <c r="N30" s="1"/>
      <c r="O30" s="1"/>
      <c r="P30" s="1"/>
    </row>
    <row r="31" spans="1:21" ht="15.75" customHeight="1" thickBot="1" x14ac:dyDescent="0.2">
      <c r="A31" s="1"/>
      <c r="B31" s="1"/>
      <c r="C31" s="1"/>
      <c r="D31" s="51" t="s">
        <v>27</v>
      </c>
      <c r="E31" s="16"/>
      <c r="F31" s="18"/>
      <c r="G31" s="176">
        <v>36</v>
      </c>
      <c r="H31" s="177"/>
      <c r="I31" s="178"/>
      <c r="J31" s="140">
        <v>1.3888888888888888E-2</v>
      </c>
      <c r="K31" s="141"/>
      <c r="L31" s="135">
        <f>MINUTE(J31)/60*G31+HOUR(J31)*G31</f>
        <v>12</v>
      </c>
      <c r="M31" s="136"/>
      <c r="N31" s="1"/>
      <c r="O31" s="1"/>
      <c r="P31" s="1"/>
    </row>
    <row r="32" spans="1:21" ht="18" customHeight="1" thickBot="1" x14ac:dyDescent="0.2">
      <c r="A32" s="1"/>
      <c r="B32" s="1"/>
      <c r="C32" s="1"/>
      <c r="D32" s="52" t="s">
        <v>28</v>
      </c>
      <c r="E32" s="5"/>
      <c r="F32" s="7"/>
      <c r="G32" s="137"/>
      <c r="H32" s="138"/>
      <c r="I32" s="139"/>
      <c r="J32" s="152">
        <f>SUM(J28:K31)</f>
        <v>7.6388888888888895E-2</v>
      </c>
      <c r="K32" s="153"/>
      <c r="L32" s="125">
        <f>SUM(L28:M31)</f>
        <v>66</v>
      </c>
      <c r="M32" s="126"/>
      <c r="N32" s="1"/>
      <c r="O32" s="1"/>
      <c r="P32" s="1"/>
    </row>
    <row r="33" spans="1:16" ht="18" customHeight="1" thickBot="1" x14ac:dyDescent="0.2">
      <c r="A33" s="1"/>
      <c r="B33" s="1"/>
      <c r="C33" s="1"/>
      <c r="D33" s="53" t="s">
        <v>50</v>
      </c>
      <c r="E33" s="5"/>
      <c r="F33" s="7"/>
      <c r="G33" s="164">
        <v>36</v>
      </c>
      <c r="H33" s="165"/>
      <c r="I33" s="166"/>
      <c r="J33" s="154">
        <v>1.3888888888888888E-2</v>
      </c>
      <c r="K33" s="155"/>
      <c r="L33" s="150">
        <f>MINUTE(J33)/60*G33+HOUR(J33)*G33</f>
        <v>12</v>
      </c>
      <c r="M33" s="151"/>
      <c r="N33" s="1"/>
      <c r="O33" s="1"/>
      <c r="P33" s="1"/>
    </row>
    <row r="34" spans="1:16" ht="18" customHeight="1" thickBot="1" x14ac:dyDescent="0.2">
      <c r="A34" s="1"/>
      <c r="B34" s="1"/>
      <c r="C34" s="1"/>
      <c r="D34" s="52" t="s">
        <v>29</v>
      </c>
      <c r="E34" s="5"/>
      <c r="F34" s="7"/>
      <c r="G34" s="137" t="s">
        <v>23</v>
      </c>
      <c r="H34" s="156"/>
      <c r="I34" s="157"/>
      <c r="J34" s="152">
        <f>SUM(J32:K33)</f>
        <v>9.027777777777779E-2</v>
      </c>
      <c r="K34" s="153"/>
      <c r="L34" s="125">
        <f>L33+L32</f>
        <v>78</v>
      </c>
      <c r="M34" s="126"/>
      <c r="N34" s="1"/>
      <c r="O34" s="1"/>
      <c r="P34" s="1"/>
    </row>
    <row r="35" spans="1:16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</sheetData>
  <sheetProtection sheet="1" objects="1" scenarios="1"/>
  <mergeCells count="28">
    <mergeCell ref="G34:I34"/>
    <mergeCell ref="H7:H8"/>
    <mergeCell ref="J26:K26"/>
    <mergeCell ref="J27:K27"/>
    <mergeCell ref="J29:K30"/>
    <mergeCell ref="G33:I33"/>
    <mergeCell ref="G28:I28"/>
    <mergeCell ref="G29:I30"/>
    <mergeCell ref="G31:I31"/>
    <mergeCell ref="L33:M33"/>
    <mergeCell ref="L34:M34"/>
    <mergeCell ref="J32:K32"/>
    <mergeCell ref="J33:K33"/>
    <mergeCell ref="J34:K34"/>
    <mergeCell ref="C6:D6"/>
    <mergeCell ref="H15:H16"/>
    <mergeCell ref="L32:M32"/>
    <mergeCell ref="J28:K28"/>
    <mergeCell ref="L28:M28"/>
    <mergeCell ref="L29:M30"/>
    <mergeCell ref="L31:M31"/>
    <mergeCell ref="G32:I32"/>
    <mergeCell ref="J31:K31"/>
    <mergeCell ref="L26:M26"/>
    <mergeCell ref="L27:M27"/>
    <mergeCell ref="G26:I26"/>
    <mergeCell ref="G27:I27"/>
    <mergeCell ref="H12:H1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Sheet1</vt:lpstr>
      <vt:lpstr>Sheet1!Druckbereich</vt:lpstr>
      <vt:lpstr>tas</vt:lpstr>
      <vt:lpstr>wind_direction</vt:lpstr>
      <vt:lpstr>wind_speed</vt:lpstr>
    </vt:vector>
  </TitlesOfParts>
  <Company>UBS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scherejo</dc:creator>
  <cp:lastModifiedBy>Simon Maurer</cp:lastModifiedBy>
  <cp:lastPrinted>2021-12-02T16:59:04Z</cp:lastPrinted>
  <dcterms:created xsi:type="dcterms:W3CDTF">2004-12-28T07:19:48Z</dcterms:created>
  <dcterms:modified xsi:type="dcterms:W3CDTF">2022-01-04T15:42:32Z</dcterms:modified>
</cp:coreProperties>
</file>